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zor" sheetId="1" r:id="rId1"/>
  </sheets>
  <definedNames>
    <definedName name="_xlnm.Print_Titles" localSheetId="0">('wzor'!$A:$A,'wzor'!$2:$5)</definedName>
  </definedNames>
  <calcPr fullCalcOnLoad="1"/>
</workbook>
</file>

<file path=xl/sharedStrings.xml><?xml version="1.0" encoding="utf-8"?>
<sst xmlns="http://schemas.openxmlformats.org/spreadsheetml/2006/main" count="163" uniqueCount="58">
  <si>
    <t>1.</t>
  </si>
  <si>
    <t>Zadłużenie wg art. 169 ust. 1 ufp z 30.06.2005 r. tj. relacji spłaty rat kredytów i pożyczek, wykupu papierów wartościowych wraz z należnymi odsetkami, kwot udzielonych poręczeń i gwarancji, do dochodów (15%)</t>
  </si>
  <si>
    <t>2.</t>
  </si>
  <si>
    <t>Zadłużenie wg art. 243 ust. 1 ufp z 27.08.2009 r. tj. relacji spłaty rat kredytów i pożyczek, wykupu papierów wartościowych (art. 89 ust. 1 pkt 2-4 i art. 90) wraz z należnymi odsetkami (art. 89 ust. 1 i art. 90), kwot udzielonych poręczeń i gwarancji, do dochodów</t>
  </si>
  <si>
    <t>Nazwa jednostki</t>
  </si>
  <si>
    <t>Gmina i Miasto Stawiszyn</t>
  </si>
  <si>
    <t>Wartość opiniowanej pożyczki/kredytu/obligacje</t>
  </si>
  <si>
    <t>Przewidywany okres spłaty</t>
  </si>
  <si>
    <t>Przewidywany okres spłaty (rok 2014 i następne)</t>
  </si>
  <si>
    <t>Rodzaj zobowiązania (kredyt/pożyczka/obligacje)</t>
  </si>
  <si>
    <t>kredyt</t>
  </si>
  <si>
    <t>Rok</t>
  </si>
  <si>
    <t>Opiniowana pożyczka/kredyt/ obligacje</t>
  </si>
  <si>
    <t xml:space="preserve">Pozostałe zaciągnięte zobowiązania </t>
  </si>
  <si>
    <t>Ogółem (3+12)</t>
  </si>
  <si>
    <t>w tym w zw. z umową zawartą z podmiotem dysp. śr., o których mowa w art. 5 ust. 3 ufp z 30.06.2005r.</t>
  </si>
  <si>
    <t>Stosunek % zobowiązań do dochodów (13/17*100)
art. 169 ufp z 30.06.2005r.</t>
  </si>
  <si>
    <t>Stosunek % zobowiązań do dochodów 
[(13-14)/ 17*100] z uwzględnieniem wyłączeń z
art. 169 ust. 3 ufp z 30.06.2005r.</t>
  </si>
  <si>
    <t>Prognoza dochodów *</t>
  </si>
  <si>
    <t>Prognoza wydatków *</t>
  </si>
  <si>
    <t>Relacja spłaty zobowiązań do planowanych dochodów wynikajaca z art. 243 ufp z 27.08.2009r.</t>
  </si>
  <si>
    <t xml:space="preserve"> Zobowiązania związku współtworzonego przez  jednostkę samorządu terytorialnego (art. 244 ufp)</t>
  </si>
  <si>
    <t>w tym w zw. z umową zawartą z podmiotem dysp. śr., o których mowa w art. 5 ust. 1 pkt 2 ufp z 27.08.2009r.</t>
  </si>
  <si>
    <t>Ogółem zobowiązania jst i związku
(13+24)</t>
  </si>
  <si>
    <t>w tym w zw. z umową zawartą z podmiotem dysp. śr., o których mowa w art. 5 ust. 1 pkt 2 ufp z 27.08.2009r.
(14+25)</t>
  </si>
  <si>
    <t>Stosunek zobowiązań do dochodów (26/17)
art. 243 ufp z 27.08.2009r.</t>
  </si>
  <si>
    <t>Stosunek zobowiązań do dochodów 
[(26-27)/ 17] z uwzględnieniem wyłączeń z
art. 243 ust. 3 ufp z 27.08.2009r.</t>
  </si>
  <si>
    <r>
      <t>Czy stosunek zobowiązań do dochodów (kol. 28) przekracza relację z art. 243 ufp  (kol. 23)
(</t>
    </r>
    <r>
      <rPr>
        <b/>
        <sz val="10"/>
        <color indexed="10"/>
        <rFont val="Times New Roman CE"/>
        <family val="1"/>
      </rPr>
      <t>TAK</t>
    </r>
    <r>
      <rPr>
        <b/>
        <sz val="10"/>
        <rFont val="Times New Roman CE"/>
        <family val="1"/>
      </rPr>
      <t xml:space="preserve"> / NIE)</t>
    </r>
  </si>
  <si>
    <r>
      <t>Czy stosunek zobowiązań z uwzg. wyłączeń z art. 243 ust. 3 do dochodów (kol. 29) przekracza relację z art. 243 ufp  (kol. 23)
(</t>
    </r>
    <r>
      <rPr>
        <b/>
        <sz val="10"/>
        <color indexed="10"/>
        <rFont val="Times New Roman CE"/>
        <family val="1"/>
      </rPr>
      <t>TAK</t>
    </r>
    <r>
      <rPr>
        <b/>
        <sz val="10"/>
        <rFont val="Times New Roman CE"/>
        <family val="1"/>
      </rPr>
      <t xml:space="preserve"> / NIE)</t>
    </r>
  </si>
  <si>
    <t>Wartość nominalna</t>
  </si>
  <si>
    <t>Odsetki</t>
  </si>
  <si>
    <t>Razem            (1+2)</t>
  </si>
  <si>
    <t>wielkość spłaty kredytów i pożyczek</t>
  </si>
  <si>
    <t>wielkość wykupu wyemitowanych obligacji</t>
  </si>
  <si>
    <t>wielkość udzielonych poręczeń i gwarancji</t>
  </si>
  <si>
    <t>Razem pozostałe zobowiązania</t>
  </si>
  <si>
    <t>Ogółem</t>
  </si>
  <si>
    <t>w tym:</t>
  </si>
  <si>
    <t>ogółem</t>
  </si>
  <si>
    <t>Wartość nominalna (4+6+8)</t>
  </si>
  <si>
    <t>Odsetki (5+7+9)</t>
  </si>
  <si>
    <t>Razem       (10+11)</t>
  </si>
  <si>
    <t>bieżące</t>
  </si>
  <si>
    <t>ze sprzadaży majątku</t>
  </si>
  <si>
    <t>dla danego roku 
[(18+19-21)/ 17]</t>
  </si>
  <si>
    <t>Maks. limit spłat tj.średnia z kol. 22 z 3 poprzednich lat **</t>
  </si>
  <si>
    <t>x</t>
  </si>
  <si>
    <t>RAZEM:</t>
  </si>
  <si>
    <t>UWAGI:</t>
  </si>
  <si>
    <t>do obliczeń bierze się się  kredyt bądź pożyczkę w pełnej wysokości,bez względu na ewentualną możliwość umorzenia części zadłużenia. Wartość zobowiązań w kol. 4 może ulec zmniejszeniu do otrzymaniu decyzji o umorzeniu części zobowiązania.</t>
  </si>
  <si>
    <t>Data</t>
  </si>
  <si>
    <t>* dla lat 2007-2009 wykonanie, dla roku 2010 plan wg wuchwały budżetowej</t>
  </si>
  <si>
    <t>w kol. 5 winny być, w przypadku zaciągnięcia kredytu krótkoterminowego uwzględnione odsetki od tego zobowiązania</t>
  </si>
  <si>
    <t>Podpis wnioskodawcy</t>
  </si>
  <si>
    <t>** średnia arytmetyczna z 3 lat poprzedzających rok budżetowy, na który ustalana jest relacja - zgodnie z art. 243 ust. 1 ufp, stanowiąca stosunek sumy dochodów bieżącch i ze sprzedaży majątku pomniejszonych o wydatki bieżące do dochodów ogółem
np. dla roku 2010 - z lat 2007-2009</t>
  </si>
  <si>
    <t>NALEŻY WYPEŁNIAĆ WYŁĄCZNIE ZIELONE POLA</t>
  </si>
  <si>
    <t>4.900.000</t>
  </si>
  <si>
    <t>2013-2018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</si>
</sst>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0"/>
      <color indexed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4" fontId="25" fillId="0" borderId="20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5" fillId="0" borderId="22" xfId="0" applyNumberFormat="1" applyFont="1" applyBorder="1" applyAlignment="1">
      <alignment horizontal="center"/>
    </xf>
    <xf numFmtId="4" fontId="25" fillId="0" borderId="21" xfId="0" applyNumberFormat="1" applyFont="1" applyBorder="1" applyAlignment="1">
      <alignment horizontal="center"/>
    </xf>
    <xf numFmtId="4" fontId="25" fillId="0" borderId="23" xfId="0" applyNumberFormat="1" applyFont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4" fontId="25" fillId="0" borderId="25" xfId="0" applyNumberFormat="1" applyFont="1" applyBorder="1" applyAlignment="1">
      <alignment horizontal="center"/>
    </xf>
    <xf numFmtId="10" fontId="25" fillId="0" borderId="24" xfId="0" applyNumberFormat="1" applyFont="1" applyBorder="1" applyAlignment="1">
      <alignment horizontal="center"/>
    </xf>
    <xf numFmtId="10" fontId="25" fillId="0" borderId="25" xfId="0" applyNumberFormat="1" applyFont="1" applyBorder="1" applyAlignment="1">
      <alignment horizontal="center"/>
    </xf>
    <xf numFmtId="4" fontId="25" fillId="4" borderId="26" xfId="0" applyNumberFormat="1" applyFont="1" applyFill="1" applyBorder="1" applyAlignment="1">
      <alignment horizontal="right"/>
    </xf>
    <xf numFmtId="4" fontId="25" fillId="4" borderId="27" xfId="0" applyNumberFormat="1" applyFont="1" applyFill="1" applyBorder="1" applyAlignment="1">
      <alignment horizontal="right"/>
    </xf>
    <xf numFmtId="4" fontId="25" fillId="4" borderId="25" xfId="0" applyNumberFormat="1" applyFont="1" applyFill="1" applyBorder="1" applyAlignment="1">
      <alignment horizontal="right"/>
    </xf>
    <xf numFmtId="4" fontId="25" fillId="4" borderId="28" xfId="0" applyNumberFormat="1" applyFont="1" applyFill="1" applyBorder="1" applyAlignment="1">
      <alignment horizontal="right"/>
    </xf>
    <xf numFmtId="164" fontId="25" fillId="0" borderId="20" xfId="0" applyNumberFormat="1" applyFont="1" applyBorder="1" applyAlignment="1">
      <alignment horizontal="right"/>
    </xf>
    <xf numFmtId="164" fontId="22" fillId="0" borderId="23" xfId="0" applyNumberFormat="1" applyFont="1" applyBorder="1" applyAlignment="1">
      <alignment horizontal="center"/>
    </xf>
    <xf numFmtId="10" fontId="25" fillId="0" borderId="20" xfId="0" applyNumberFormat="1" applyFont="1" applyBorder="1" applyAlignment="1">
      <alignment horizontal="center"/>
    </xf>
    <xf numFmtId="10" fontId="25" fillId="0" borderId="23" xfId="0" applyNumberFormat="1" applyFont="1" applyBorder="1" applyAlignment="1">
      <alignment horizontal="center"/>
    </xf>
    <xf numFmtId="4" fontId="25" fillId="4" borderId="15" xfId="0" applyNumberFormat="1" applyFont="1" applyFill="1" applyBorder="1" applyAlignment="1">
      <alignment horizontal="right"/>
    </xf>
    <xf numFmtId="4" fontId="25" fillId="4" borderId="29" xfId="0" applyNumberFormat="1" applyFont="1" applyFill="1" applyBorder="1" applyAlignment="1">
      <alignment horizontal="right"/>
    </xf>
    <xf numFmtId="4" fontId="25" fillId="4" borderId="22" xfId="0" applyNumberFormat="1" applyFont="1" applyFill="1" applyBorder="1" applyAlignment="1">
      <alignment horizontal="right"/>
    </xf>
    <xf numFmtId="4" fontId="25" fillId="4" borderId="30" xfId="0" applyNumberFormat="1" applyFont="1" applyFill="1" applyBorder="1" applyAlignment="1">
      <alignment horizontal="right"/>
    </xf>
    <xf numFmtId="4" fontId="25" fillId="4" borderId="20" xfId="0" applyNumberFormat="1" applyFont="1" applyFill="1" applyBorder="1" applyAlignment="1">
      <alignment/>
    </xf>
    <xf numFmtId="4" fontId="26" fillId="4" borderId="21" xfId="0" applyNumberFormat="1" applyFont="1" applyFill="1" applyBorder="1" applyAlignment="1">
      <alignment/>
    </xf>
    <xf numFmtId="4" fontId="25" fillId="0" borderId="22" xfId="0" applyNumberFormat="1" applyFont="1" applyBorder="1" applyAlignment="1">
      <alignment/>
    </xf>
    <xf numFmtId="4" fontId="25" fillId="4" borderId="21" xfId="0" applyNumberFormat="1" applyFont="1" applyFill="1" applyBorder="1" applyAlignment="1">
      <alignment/>
    </xf>
    <xf numFmtId="4" fontId="25" fillId="0" borderId="21" xfId="0" applyNumberFormat="1" applyFont="1" applyBorder="1" applyAlignment="1">
      <alignment/>
    </xf>
    <xf numFmtId="4" fontId="25" fillId="0" borderId="23" xfId="0" applyNumberFormat="1" applyFont="1" applyBorder="1" applyAlignment="1">
      <alignment/>
    </xf>
    <xf numFmtId="4" fontId="25" fillId="0" borderId="20" xfId="0" applyNumberFormat="1" applyFont="1" applyBorder="1" applyAlignment="1">
      <alignment/>
    </xf>
    <xf numFmtId="4" fontId="25" fillId="4" borderId="23" xfId="0" applyNumberFormat="1" applyFont="1" applyFill="1" applyBorder="1" applyAlignment="1">
      <alignment/>
    </xf>
    <xf numFmtId="10" fontId="25" fillId="0" borderId="20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164" fontId="22" fillId="0" borderId="23" xfId="0" applyNumberFormat="1" applyFont="1" applyBorder="1" applyAlignment="1">
      <alignment horizontal="right"/>
    </xf>
    <xf numFmtId="4" fontId="22" fillId="4" borderId="20" xfId="0" applyNumberFormat="1" applyFont="1" applyFill="1" applyBorder="1" applyAlignment="1">
      <alignment horizontal="right"/>
    </xf>
    <xf numFmtId="4" fontId="22" fillId="4" borderId="23" xfId="0" applyNumberFormat="1" applyFont="1" applyFill="1" applyBorder="1" applyAlignment="1">
      <alignment horizontal="right"/>
    </xf>
    <xf numFmtId="4" fontId="25" fillId="0" borderId="20" xfId="0" applyNumberFormat="1" applyFont="1" applyFill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64" fontId="25" fillId="0" borderId="23" xfId="0" applyNumberFormat="1" applyFont="1" applyBorder="1" applyAlignment="1">
      <alignment horizontal="right"/>
    </xf>
    <xf numFmtId="4" fontId="25" fillId="4" borderId="31" xfId="0" applyNumberFormat="1" applyFont="1" applyFill="1" applyBorder="1" applyAlignment="1">
      <alignment horizontal="right"/>
    </xf>
    <xf numFmtId="4" fontId="25" fillId="4" borderId="23" xfId="0" applyNumberFormat="1" applyFont="1" applyFill="1" applyBorder="1" applyAlignment="1">
      <alignment horizontal="right"/>
    </xf>
    <xf numFmtId="4" fontId="25" fillId="4" borderId="21" xfId="0" applyNumberFormat="1" applyFont="1" applyFill="1" applyBorder="1" applyAlignment="1">
      <alignment horizontal="right"/>
    </xf>
    <xf numFmtId="4" fontId="25" fillId="4" borderId="32" xfId="0" applyNumberFormat="1" applyFont="1" applyFill="1" applyBorder="1" applyAlignment="1">
      <alignment/>
    </xf>
    <xf numFmtId="4" fontId="25" fillId="4" borderId="33" xfId="0" applyNumberFormat="1" applyFont="1" applyFill="1" applyBorder="1" applyAlignment="1">
      <alignment/>
    </xf>
    <xf numFmtId="4" fontId="25" fillId="4" borderId="34" xfId="0" applyNumberFormat="1" applyFont="1" applyFill="1" applyBorder="1" applyAlignment="1">
      <alignment/>
    </xf>
    <xf numFmtId="0" fontId="25" fillId="0" borderId="35" xfId="0" applyFont="1" applyBorder="1" applyAlignment="1">
      <alignment horizontal="center"/>
    </xf>
    <xf numFmtId="4" fontId="25" fillId="0" borderId="11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4" fontId="25" fillId="0" borderId="13" xfId="0" applyNumberFormat="1" applyFont="1" applyBorder="1" applyAlignment="1">
      <alignment/>
    </xf>
    <xf numFmtId="10" fontId="25" fillId="0" borderId="11" xfId="0" applyNumberFormat="1" applyFont="1" applyBorder="1" applyAlignment="1">
      <alignment/>
    </xf>
    <xf numFmtId="10" fontId="25" fillId="0" borderId="13" xfId="0" applyNumberFormat="1" applyFont="1" applyBorder="1" applyAlignment="1">
      <alignment/>
    </xf>
    <xf numFmtId="4" fontId="25" fillId="0" borderId="36" xfId="0" applyNumberFormat="1" applyFont="1" applyBorder="1" applyAlignment="1">
      <alignment/>
    </xf>
    <xf numFmtId="4" fontId="25" fillId="0" borderId="37" xfId="0" applyNumberFormat="1" applyFont="1" applyBorder="1" applyAlignment="1">
      <alignment/>
    </xf>
    <xf numFmtId="164" fontId="25" fillId="0" borderId="11" xfId="0" applyNumberFormat="1" applyFont="1" applyBorder="1" applyAlignment="1">
      <alignment/>
    </xf>
    <xf numFmtId="164" fontId="22" fillId="0" borderId="13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22" fillId="0" borderId="11" xfId="0" applyNumberFormat="1" applyFont="1" applyFill="1" applyBorder="1" applyAlignment="1">
      <alignment/>
    </xf>
    <xf numFmtId="10" fontId="25" fillId="0" borderId="13" xfId="0" applyNumberFormat="1" applyFont="1" applyBorder="1" applyAlignment="1">
      <alignment/>
    </xf>
    <xf numFmtId="0" fontId="22" fillId="0" borderId="38" xfId="0" applyFont="1" applyBorder="1" applyAlignment="1">
      <alignment horizontal="right"/>
    </xf>
    <xf numFmtId="4" fontId="25" fillId="0" borderId="39" xfId="0" applyNumberFormat="1" applyFont="1" applyBorder="1" applyAlignment="1">
      <alignment/>
    </xf>
    <xf numFmtId="10" fontId="25" fillId="0" borderId="40" xfId="0" applyNumberFormat="1" applyFont="1" applyBorder="1" applyAlignment="1">
      <alignment/>
    </xf>
    <xf numFmtId="10" fontId="25" fillId="0" borderId="40" xfId="0" applyNumberFormat="1" applyFont="1" applyBorder="1" applyAlignment="1">
      <alignment/>
    </xf>
    <xf numFmtId="10" fontId="25" fillId="0" borderId="40" xfId="0" applyNumberFormat="1" applyFont="1" applyFill="1" applyBorder="1" applyAlignment="1">
      <alignment/>
    </xf>
    <xf numFmtId="0" fontId="21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0" fillId="0" borderId="29" xfId="0" applyFont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1" fillId="4" borderId="29" xfId="0" applyFont="1" applyFill="1" applyBorder="1" applyAlignment="1">
      <alignment horizontal="center" vertical="center"/>
    </xf>
    <xf numFmtId="3" fontId="21" fillId="4" borderId="31" xfId="0" applyNumberFormat="1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2" borderId="1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showGridLines="0" tabSelected="1" zoomScale="90" zoomScaleNormal="90" zoomScalePageLayoutView="0" workbookViewId="0" topLeftCell="A1">
      <pane xSplit="1" ySplit="10" topLeftCell="M17" activePane="bottomRight" state="frozen"/>
      <selection pane="topLeft" activeCell="A1" sqref="A1"/>
      <selection pane="topRight" activeCell="S1" sqref="S1"/>
      <selection pane="bottomLeft" activeCell="A19" sqref="A19"/>
      <selection pane="bottomRight" activeCell="R16" sqref="R16"/>
    </sheetView>
  </sheetViews>
  <sheetFormatPr defaultColWidth="9.00390625" defaultRowHeight="12.75"/>
  <cols>
    <col min="1" max="1" width="8.375" style="1" customWidth="1"/>
    <col min="2" max="2" width="12.625" style="1" customWidth="1"/>
    <col min="3" max="3" width="10.625" style="1" customWidth="1"/>
    <col min="4" max="5" width="12.625" style="1" customWidth="1"/>
    <col min="6" max="6" width="10.625" style="1" customWidth="1"/>
    <col min="7" max="7" width="12.625" style="1" customWidth="1"/>
    <col min="8" max="8" width="10.625" style="1" customWidth="1"/>
    <col min="9" max="9" width="12.625" style="1" customWidth="1"/>
    <col min="10" max="10" width="10.625" style="1" customWidth="1"/>
    <col min="11" max="13" width="12.875" style="1" customWidth="1"/>
    <col min="14" max="17" width="12.75390625" style="1" customWidth="1"/>
    <col min="18" max="32" width="13.625" style="1" customWidth="1"/>
    <col min="33" max="33" width="13.375" style="2" customWidth="1"/>
    <col min="34" max="34" width="13.375" style="1" customWidth="1"/>
    <col min="35" max="36" width="13.75390625" style="1" customWidth="1"/>
    <col min="37" max="16384" width="9.125" style="1" customWidth="1"/>
  </cols>
  <sheetData>
    <row r="1" spans="2:34" ht="31.5" customHeight="1">
      <c r="B1" s="3" t="s">
        <v>0</v>
      </c>
      <c r="C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R1" s="3" t="s">
        <v>2</v>
      </c>
      <c r="S1" s="91" t="s">
        <v>3</v>
      </c>
      <c r="T1" s="91"/>
      <c r="U1" s="91"/>
      <c r="V1" s="91"/>
      <c r="W1" s="91"/>
      <c r="X1" s="91"/>
      <c r="Y1" s="91"/>
      <c r="Z1" s="91"/>
      <c r="AA1" s="91"/>
      <c r="AB1" s="4"/>
      <c r="AC1" s="4"/>
      <c r="AD1" s="4"/>
      <c r="AE1" s="4"/>
      <c r="AF1" s="4"/>
      <c r="AG1" s="5"/>
      <c r="AH1" s="4"/>
    </row>
    <row r="2" spans="1:27" ht="17.25" customHeight="1">
      <c r="A2" s="6"/>
      <c r="B2" s="6" t="s">
        <v>4</v>
      </c>
      <c r="C2" s="6"/>
      <c r="D2" s="6"/>
      <c r="E2" s="6"/>
      <c r="F2" s="6"/>
      <c r="G2" s="92" t="s">
        <v>5</v>
      </c>
      <c r="H2" s="92"/>
      <c r="I2" s="92"/>
      <c r="J2" s="92"/>
      <c r="K2" s="92"/>
      <c r="L2" s="92"/>
      <c r="M2" s="92"/>
      <c r="N2" s="7"/>
      <c r="O2" s="7"/>
      <c r="R2" s="6" t="s">
        <v>4</v>
      </c>
      <c r="S2" s="6"/>
      <c r="T2" s="6"/>
      <c r="U2" s="6"/>
      <c r="V2" s="6"/>
      <c r="W2" s="92" t="s">
        <v>5</v>
      </c>
      <c r="X2" s="92"/>
      <c r="Y2" s="92"/>
      <c r="Z2" s="92"/>
      <c r="AA2" s="92"/>
    </row>
    <row r="3" spans="1:27" ht="17.25" customHeight="1">
      <c r="A3" s="6"/>
      <c r="B3" s="6" t="s">
        <v>6</v>
      </c>
      <c r="C3" s="6"/>
      <c r="D3" s="6"/>
      <c r="E3" s="6"/>
      <c r="F3" s="6"/>
      <c r="G3" s="93">
        <v>4900000</v>
      </c>
      <c r="H3" s="94"/>
      <c r="I3" s="94"/>
      <c r="J3" s="94"/>
      <c r="K3" s="94"/>
      <c r="L3" s="94"/>
      <c r="M3" s="94"/>
      <c r="N3" s="7"/>
      <c r="O3" s="7"/>
      <c r="R3" s="6" t="s">
        <v>6</v>
      </c>
      <c r="S3" s="6"/>
      <c r="T3" s="6"/>
      <c r="U3" s="6"/>
      <c r="V3" s="6"/>
      <c r="W3" s="92" t="s">
        <v>56</v>
      </c>
      <c r="X3" s="92"/>
      <c r="Y3" s="92"/>
      <c r="Z3" s="92"/>
      <c r="AA3" s="92"/>
    </row>
    <row r="4" spans="1:27" ht="17.25" customHeight="1">
      <c r="A4" s="6"/>
      <c r="B4" s="6" t="s">
        <v>7</v>
      </c>
      <c r="C4" s="6"/>
      <c r="D4" s="6"/>
      <c r="E4" s="6"/>
      <c r="F4" s="6"/>
      <c r="G4" s="94" t="s">
        <v>57</v>
      </c>
      <c r="H4" s="94"/>
      <c r="I4" s="94"/>
      <c r="J4" s="94"/>
      <c r="K4" s="94"/>
      <c r="L4" s="94"/>
      <c r="M4" s="94"/>
      <c r="N4" s="7"/>
      <c r="O4" s="7"/>
      <c r="R4" s="6" t="s">
        <v>8</v>
      </c>
      <c r="S4" s="6"/>
      <c r="T4" s="6"/>
      <c r="U4" s="6"/>
      <c r="V4" s="6"/>
      <c r="W4" s="92" t="s">
        <v>57</v>
      </c>
      <c r="X4" s="92"/>
      <c r="Y4" s="92"/>
      <c r="Z4" s="92"/>
      <c r="AA4" s="92"/>
    </row>
    <row r="5" spans="1:27" ht="17.25" customHeight="1">
      <c r="A5" s="6"/>
      <c r="B5" s="6" t="s">
        <v>9</v>
      </c>
      <c r="C5" s="6"/>
      <c r="D5" s="6"/>
      <c r="E5" s="6"/>
      <c r="F5" s="6"/>
      <c r="G5" s="94" t="s">
        <v>10</v>
      </c>
      <c r="H5" s="94"/>
      <c r="I5" s="94"/>
      <c r="J5" s="94"/>
      <c r="K5" s="94"/>
      <c r="L5" s="94"/>
      <c r="M5" s="94"/>
      <c r="N5" s="7"/>
      <c r="O5" s="7"/>
      <c r="R5" s="6" t="s">
        <v>9</v>
      </c>
      <c r="S5" s="6"/>
      <c r="T5" s="6"/>
      <c r="U5" s="6"/>
      <c r="V5" s="6"/>
      <c r="W5" s="94" t="s">
        <v>10</v>
      </c>
      <c r="X5" s="94"/>
      <c r="Y5" s="94"/>
      <c r="Z5" s="94"/>
      <c r="AA5" s="94"/>
    </row>
    <row r="6" ht="15" customHeight="1"/>
    <row r="7" spans="1:33" ht="39.75" customHeight="1">
      <c r="A7" s="95" t="s">
        <v>11</v>
      </c>
      <c r="B7" s="96" t="s">
        <v>12</v>
      </c>
      <c r="C7" s="96"/>
      <c r="D7" s="96"/>
      <c r="E7" s="97" t="s">
        <v>13</v>
      </c>
      <c r="F7" s="97"/>
      <c r="G7" s="97"/>
      <c r="H7" s="97"/>
      <c r="I7" s="97"/>
      <c r="J7" s="97"/>
      <c r="K7" s="97"/>
      <c r="L7" s="97"/>
      <c r="M7" s="97"/>
      <c r="N7" s="98" t="s">
        <v>14</v>
      </c>
      <c r="O7" s="99" t="s">
        <v>15</v>
      </c>
      <c r="P7" s="98" t="s">
        <v>16</v>
      </c>
      <c r="Q7" s="99" t="s">
        <v>17</v>
      </c>
      <c r="R7" s="96" t="s">
        <v>18</v>
      </c>
      <c r="S7" s="96"/>
      <c r="T7" s="96"/>
      <c r="U7" s="96" t="s">
        <v>19</v>
      </c>
      <c r="V7" s="96"/>
      <c r="W7" s="96" t="s">
        <v>20</v>
      </c>
      <c r="X7" s="96"/>
      <c r="Y7" s="98" t="s">
        <v>21</v>
      </c>
      <c r="Z7" s="99" t="s">
        <v>22</v>
      </c>
      <c r="AA7" s="103" t="s">
        <v>23</v>
      </c>
      <c r="AB7" s="99" t="s">
        <v>24</v>
      </c>
      <c r="AC7" s="98" t="s">
        <v>25</v>
      </c>
      <c r="AD7" s="99" t="s">
        <v>26</v>
      </c>
      <c r="AE7" s="98" t="s">
        <v>27</v>
      </c>
      <c r="AF7" s="99" t="s">
        <v>28</v>
      </c>
      <c r="AG7" s="1"/>
    </row>
    <row r="8" spans="1:33" ht="39.75" customHeight="1">
      <c r="A8" s="95"/>
      <c r="B8" s="105" t="s">
        <v>29</v>
      </c>
      <c r="C8" s="110" t="s">
        <v>30</v>
      </c>
      <c r="D8" s="100" t="s">
        <v>31</v>
      </c>
      <c r="E8" s="101" t="s">
        <v>32</v>
      </c>
      <c r="F8" s="101"/>
      <c r="G8" s="102" t="s">
        <v>33</v>
      </c>
      <c r="H8" s="102"/>
      <c r="I8" s="102" t="s">
        <v>34</v>
      </c>
      <c r="J8" s="102"/>
      <c r="K8" s="104" t="s">
        <v>35</v>
      </c>
      <c r="L8" s="104"/>
      <c r="M8" s="104"/>
      <c r="N8" s="98"/>
      <c r="O8" s="99"/>
      <c r="P8" s="98"/>
      <c r="Q8" s="99"/>
      <c r="R8" s="105" t="s">
        <v>36</v>
      </c>
      <c r="S8" s="106" t="s">
        <v>37</v>
      </c>
      <c r="T8" s="106"/>
      <c r="U8" s="105" t="s">
        <v>38</v>
      </c>
      <c r="V8" s="13" t="s">
        <v>37</v>
      </c>
      <c r="W8" s="96"/>
      <c r="X8" s="96"/>
      <c r="Y8" s="98"/>
      <c r="Z8" s="99"/>
      <c r="AA8" s="103"/>
      <c r="AB8" s="99"/>
      <c r="AC8" s="98"/>
      <c r="AD8" s="99"/>
      <c r="AE8" s="98"/>
      <c r="AF8" s="99"/>
      <c r="AG8" s="1"/>
    </row>
    <row r="9" spans="1:33" ht="63.75" customHeight="1">
      <c r="A9" s="95"/>
      <c r="B9" s="105"/>
      <c r="C9" s="110"/>
      <c r="D9" s="100"/>
      <c r="E9" s="10" t="s">
        <v>29</v>
      </c>
      <c r="F9" s="11" t="s">
        <v>30</v>
      </c>
      <c r="G9" s="11" t="s">
        <v>29</v>
      </c>
      <c r="H9" s="11" t="s">
        <v>30</v>
      </c>
      <c r="I9" s="11" t="s">
        <v>29</v>
      </c>
      <c r="J9" s="11" t="s">
        <v>30</v>
      </c>
      <c r="K9" s="11" t="s">
        <v>39</v>
      </c>
      <c r="L9" s="11" t="s">
        <v>40</v>
      </c>
      <c r="M9" s="12" t="s">
        <v>41</v>
      </c>
      <c r="N9" s="98"/>
      <c r="O9" s="99"/>
      <c r="P9" s="98"/>
      <c r="Q9" s="99"/>
      <c r="R9" s="105"/>
      <c r="S9" s="14" t="s">
        <v>42</v>
      </c>
      <c r="T9" s="12" t="s">
        <v>43</v>
      </c>
      <c r="U9" s="105"/>
      <c r="V9" s="11" t="s">
        <v>42</v>
      </c>
      <c r="W9" s="10" t="s">
        <v>44</v>
      </c>
      <c r="X9" s="12" t="s">
        <v>45</v>
      </c>
      <c r="Y9" s="98"/>
      <c r="Z9" s="99"/>
      <c r="AA9" s="103"/>
      <c r="AB9" s="99"/>
      <c r="AC9" s="98"/>
      <c r="AD9" s="99"/>
      <c r="AE9" s="98"/>
      <c r="AF9" s="99"/>
      <c r="AG9" s="1"/>
    </row>
    <row r="10" spans="1:33" ht="19.5" customHeight="1">
      <c r="A10" s="15"/>
      <c r="B10" s="8">
        <v>1</v>
      </c>
      <c r="C10" s="16">
        <v>2</v>
      </c>
      <c r="D10" s="17">
        <v>3</v>
      </c>
      <c r="E10" s="8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7">
        <v>12</v>
      </c>
      <c r="N10" s="8">
        <v>13</v>
      </c>
      <c r="O10" s="18">
        <v>14</v>
      </c>
      <c r="P10" s="8">
        <v>15</v>
      </c>
      <c r="Q10" s="18">
        <v>16</v>
      </c>
      <c r="R10" s="8">
        <v>17</v>
      </c>
      <c r="S10" s="16">
        <v>18</v>
      </c>
      <c r="T10" s="17">
        <v>19</v>
      </c>
      <c r="U10" s="9">
        <v>20</v>
      </c>
      <c r="V10" s="17">
        <v>21</v>
      </c>
      <c r="W10" s="8">
        <v>22</v>
      </c>
      <c r="X10" s="18">
        <v>23</v>
      </c>
      <c r="Y10" s="8">
        <v>24</v>
      </c>
      <c r="Z10" s="17">
        <v>25</v>
      </c>
      <c r="AA10" s="9">
        <v>26</v>
      </c>
      <c r="AB10" s="17">
        <v>27</v>
      </c>
      <c r="AC10" s="8">
        <v>28</v>
      </c>
      <c r="AD10" s="18">
        <v>29</v>
      </c>
      <c r="AE10" s="8">
        <v>30</v>
      </c>
      <c r="AF10" s="17">
        <v>31</v>
      </c>
      <c r="AG10" s="1"/>
    </row>
    <row r="11" spans="1:33" ht="18" customHeight="1">
      <c r="A11" s="19">
        <v>2007</v>
      </c>
      <c r="B11" s="20" t="s">
        <v>46</v>
      </c>
      <c r="C11" s="21" t="s">
        <v>46</v>
      </c>
      <c r="D11" s="22" t="s">
        <v>46</v>
      </c>
      <c r="E11" s="20" t="s">
        <v>46</v>
      </c>
      <c r="F11" s="23" t="s">
        <v>46</v>
      </c>
      <c r="G11" s="23" t="s">
        <v>46</v>
      </c>
      <c r="H11" s="23" t="s">
        <v>46</v>
      </c>
      <c r="I11" s="23" t="s">
        <v>46</v>
      </c>
      <c r="J11" s="23" t="s">
        <v>46</v>
      </c>
      <c r="K11" s="23" t="s">
        <v>46</v>
      </c>
      <c r="L11" s="23" t="s">
        <v>46</v>
      </c>
      <c r="M11" s="24" t="s">
        <v>46</v>
      </c>
      <c r="N11" s="25" t="s">
        <v>46</v>
      </c>
      <c r="O11" s="26" t="s">
        <v>46</v>
      </c>
      <c r="P11" s="27" t="s">
        <v>46</v>
      </c>
      <c r="Q11" s="28" t="s">
        <v>46</v>
      </c>
      <c r="R11" s="29">
        <v>13366466.08</v>
      </c>
      <c r="S11" s="30">
        <v>13298906.08</v>
      </c>
      <c r="T11" s="31">
        <v>67560</v>
      </c>
      <c r="U11" s="32">
        <v>12533181.16</v>
      </c>
      <c r="V11" s="32">
        <v>11750943.84</v>
      </c>
      <c r="W11" s="33">
        <f>IF(R11=0,"",(+S11+T11-V11)/R11)</f>
        <v>0.12086382670863743</v>
      </c>
      <c r="X11" s="34" t="s">
        <v>46</v>
      </c>
      <c r="Y11" s="35" t="s">
        <v>46</v>
      </c>
      <c r="Z11" s="36" t="s">
        <v>46</v>
      </c>
      <c r="AA11" s="35" t="s">
        <v>46</v>
      </c>
      <c r="AB11" s="36" t="s">
        <v>46</v>
      </c>
      <c r="AC11" s="35" t="s">
        <v>46</v>
      </c>
      <c r="AD11" s="36" t="s">
        <v>46</v>
      </c>
      <c r="AE11" s="20" t="s">
        <v>46</v>
      </c>
      <c r="AF11" s="24" t="s">
        <v>46</v>
      </c>
      <c r="AG11" s="1"/>
    </row>
    <row r="12" spans="1:33" ht="18" customHeight="1">
      <c r="A12" s="19">
        <f>+A11+1</f>
        <v>2008</v>
      </c>
      <c r="B12" s="20" t="s">
        <v>46</v>
      </c>
      <c r="C12" s="21" t="s">
        <v>46</v>
      </c>
      <c r="D12" s="22" t="s">
        <v>46</v>
      </c>
      <c r="E12" s="20" t="s">
        <v>46</v>
      </c>
      <c r="F12" s="23" t="s">
        <v>46</v>
      </c>
      <c r="G12" s="23" t="s">
        <v>46</v>
      </c>
      <c r="H12" s="23" t="s">
        <v>46</v>
      </c>
      <c r="I12" s="23" t="s">
        <v>46</v>
      </c>
      <c r="J12" s="23" t="s">
        <v>46</v>
      </c>
      <c r="K12" s="23" t="s">
        <v>46</v>
      </c>
      <c r="L12" s="23" t="s">
        <v>46</v>
      </c>
      <c r="M12" s="24" t="s">
        <v>46</v>
      </c>
      <c r="N12" s="20" t="s">
        <v>46</v>
      </c>
      <c r="O12" s="24" t="s">
        <v>46</v>
      </c>
      <c r="P12" s="35" t="s">
        <v>46</v>
      </c>
      <c r="Q12" s="36" t="s">
        <v>46</v>
      </c>
      <c r="R12" s="37">
        <v>15708301.99</v>
      </c>
      <c r="S12" s="38">
        <v>15682027.99</v>
      </c>
      <c r="T12" s="39">
        <v>26274</v>
      </c>
      <c r="U12" s="40">
        <v>17400404.92</v>
      </c>
      <c r="V12" s="40">
        <v>12808865.24</v>
      </c>
      <c r="W12" s="33">
        <f>IF(R12=0,"",(+S12+T12-V12)/R12)</f>
        <v>0.18457989614955192</v>
      </c>
      <c r="X12" s="34" t="s">
        <v>46</v>
      </c>
      <c r="Y12" s="35" t="s">
        <v>46</v>
      </c>
      <c r="Z12" s="36" t="s">
        <v>46</v>
      </c>
      <c r="AA12" s="35" t="s">
        <v>46</v>
      </c>
      <c r="AB12" s="36" t="s">
        <v>46</v>
      </c>
      <c r="AC12" s="35" t="s">
        <v>46</v>
      </c>
      <c r="AD12" s="36" t="s">
        <v>46</v>
      </c>
      <c r="AE12" s="20" t="s">
        <v>46</v>
      </c>
      <c r="AF12" s="24" t="s">
        <v>46</v>
      </c>
      <c r="AG12" s="1"/>
    </row>
    <row r="13" spans="1:33" ht="18" customHeight="1">
      <c r="A13" s="19">
        <f>+A12+1</f>
        <v>2009</v>
      </c>
      <c r="B13" s="20" t="s">
        <v>46</v>
      </c>
      <c r="C13" s="21" t="s">
        <v>46</v>
      </c>
      <c r="D13" s="22" t="s">
        <v>46</v>
      </c>
      <c r="E13" s="20" t="s">
        <v>46</v>
      </c>
      <c r="F13" s="23" t="s">
        <v>46</v>
      </c>
      <c r="G13" s="23" t="s">
        <v>46</v>
      </c>
      <c r="H13" s="23" t="s">
        <v>46</v>
      </c>
      <c r="I13" s="23" t="s">
        <v>46</v>
      </c>
      <c r="J13" s="23" t="s">
        <v>46</v>
      </c>
      <c r="K13" s="23" t="s">
        <v>46</v>
      </c>
      <c r="L13" s="23" t="s">
        <v>46</v>
      </c>
      <c r="M13" s="24" t="s">
        <v>46</v>
      </c>
      <c r="N13" s="20" t="s">
        <v>46</v>
      </c>
      <c r="O13" s="24" t="s">
        <v>46</v>
      </c>
      <c r="P13" s="35" t="s">
        <v>46</v>
      </c>
      <c r="Q13" s="36" t="s">
        <v>46</v>
      </c>
      <c r="R13" s="37">
        <v>16597768.04</v>
      </c>
      <c r="S13" s="38">
        <v>16535106.04</v>
      </c>
      <c r="T13" s="39">
        <v>62662</v>
      </c>
      <c r="U13" s="40">
        <v>20420784.47</v>
      </c>
      <c r="V13" s="40">
        <v>13486713.59</v>
      </c>
      <c r="W13" s="33">
        <f aca="true" t="shared" si="0" ref="W13:W24">IF(R13=0,"",(+S13+T13-V13)/R13)</f>
        <v>0.18743812074626387</v>
      </c>
      <c r="X13" s="34" t="s">
        <v>46</v>
      </c>
      <c r="Y13" s="35" t="s">
        <v>46</v>
      </c>
      <c r="Z13" s="36" t="s">
        <v>46</v>
      </c>
      <c r="AA13" s="35" t="s">
        <v>46</v>
      </c>
      <c r="AB13" s="36" t="s">
        <v>46</v>
      </c>
      <c r="AC13" s="35" t="s">
        <v>46</v>
      </c>
      <c r="AD13" s="36" t="s">
        <v>46</v>
      </c>
      <c r="AE13" s="20" t="s">
        <v>46</v>
      </c>
      <c r="AF13" s="24" t="s">
        <v>46</v>
      </c>
      <c r="AG13" s="1"/>
    </row>
    <row r="14" spans="1:33" ht="18" customHeight="1">
      <c r="A14" s="19">
        <f>+A13+1</f>
        <v>2010</v>
      </c>
      <c r="B14" s="41">
        <v>0</v>
      </c>
      <c r="C14" s="42">
        <v>0</v>
      </c>
      <c r="D14" s="43">
        <f aca="true" t="shared" si="1" ref="D14:D24">SUM(B14:C14)</f>
        <v>0</v>
      </c>
      <c r="E14" s="41">
        <v>1106790</v>
      </c>
      <c r="F14" s="44">
        <v>249809.23</v>
      </c>
      <c r="G14" s="44">
        <v>0</v>
      </c>
      <c r="H14" s="44">
        <v>0</v>
      </c>
      <c r="I14" s="44">
        <v>0</v>
      </c>
      <c r="J14" s="44">
        <v>0</v>
      </c>
      <c r="K14" s="45">
        <f>E14+G14+I14</f>
        <v>1106790</v>
      </c>
      <c r="L14" s="45">
        <f>F14+H14+J14</f>
        <v>249809.23</v>
      </c>
      <c r="M14" s="46">
        <f>K14+L14</f>
        <v>1356599.23</v>
      </c>
      <c r="N14" s="47">
        <f>D14+M14</f>
        <v>1356599.23</v>
      </c>
      <c r="O14" s="48">
        <v>0</v>
      </c>
      <c r="P14" s="49">
        <f>IF(R14=0,"",N14/R14)</f>
        <v>0.0773457196509228</v>
      </c>
      <c r="Q14" s="50">
        <f>IF(R14=0,"",(N14-O14)/R14)</f>
        <v>0.0773457196509228</v>
      </c>
      <c r="R14" s="37">
        <v>17539422.17</v>
      </c>
      <c r="S14" s="38">
        <v>17289858.17</v>
      </c>
      <c r="T14" s="39">
        <v>249564</v>
      </c>
      <c r="U14" s="40">
        <v>19379341.06</v>
      </c>
      <c r="V14" s="40">
        <v>15544875.27</v>
      </c>
      <c r="W14" s="33">
        <f t="shared" si="0"/>
        <v>0.11371793669528864</v>
      </c>
      <c r="X14" s="51">
        <f>IF(R14=0,"",(W11+W12+W13)/3)</f>
        <v>0.16429394786815107</v>
      </c>
      <c r="Y14" s="52">
        <v>0</v>
      </c>
      <c r="Z14" s="53">
        <v>0</v>
      </c>
      <c r="AA14" s="54">
        <f aca="true" t="shared" si="2" ref="AA14:AA24">+N14+Y14</f>
        <v>1356599.23</v>
      </c>
      <c r="AB14" s="55">
        <f aca="true" t="shared" si="3" ref="AB14:AB24">+O14+Z14</f>
        <v>0</v>
      </c>
      <c r="AC14" s="33">
        <f>IF(R14=0,"",AA14/R14)</f>
        <v>0.0773457196509228</v>
      </c>
      <c r="AD14" s="56">
        <f>IF(R14=0,"",(AA14-AB14)/R14)</f>
        <v>0.0773457196509228</v>
      </c>
      <c r="AE14" s="20" t="str">
        <f>IF(AC14&gt;X14,"TAK","NIE")</f>
        <v>NIE</v>
      </c>
      <c r="AF14" s="24" t="str">
        <f>IF(AD14&gt;X14,"TAK","NIE")</f>
        <v>NIE</v>
      </c>
      <c r="AG14" s="1"/>
    </row>
    <row r="15" spans="1:33" ht="18" customHeight="1">
      <c r="A15" s="19">
        <f>+A14+1</f>
        <v>2011</v>
      </c>
      <c r="B15" s="41">
        <v>0</v>
      </c>
      <c r="C15" s="44">
        <v>60000</v>
      </c>
      <c r="D15" s="43">
        <f t="shared" si="1"/>
        <v>60000</v>
      </c>
      <c r="E15" s="41">
        <v>1540090</v>
      </c>
      <c r="F15" s="44">
        <v>240000</v>
      </c>
      <c r="G15" s="44">
        <v>0</v>
      </c>
      <c r="H15" s="44">
        <v>0</v>
      </c>
      <c r="I15" s="44">
        <v>0</v>
      </c>
      <c r="J15" s="44">
        <v>0</v>
      </c>
      <c r="K15" s="45">
        <f aca="true" t="shared" si="4" ref="K15:K24">E15+G15+I15</f>
        <v>1540090</v>
      </c>
      <c r="L15" s="45">
        <f aca="true" t="shared" si="5" ref="L15:L24">F15+H15+J15</f>
        <v>240000</v>
      </c>
      <c r="M15" s="46">
        <f aca="true" t="shared" si="6" ref="M15:M24">K15+L15</f>
        <v>1780090</v>
      </c>
      <c r="N15" s="47">
        <f aca="true" t="shared" si="7" ref="N15:N24">D15+M15</f>
        <v>1840090</v>
      </c>
      <c r="O15" s="48">
        <v>0</v>
      </c>
      <c r="P15" s="49">
        <f>IF(R15=0,"",N15/R15)</f>
        <v>0.10714577272954363</v>
      </c>
      <c r="Q15" s="50">
        <f>IF(R15=0,"",(N15-O15)/R15)</f>
        <v>0.10714577272954363</v>
      </c>
      <c r="R15" s="37">
        <v>17173706</v>
      </c>
      <c r="S15" s="57">
        <v>16887288</v>
      </c>
      <c r="T15" s="58">
        <v>0</v>
      </c>
      <c r="U15" s="59">
        <v>20533616</v>
      </c>
      <c r="V15" s="59">
        <v>15121350</v>
      </c>
      <c r="W15" s="33">
        <f t="shared" si="0"/>
        <v>0.1028280092834942</v>
      </c>
      <c r="X15" s="51">
        <f aca="true" t="shared" si="8" ref="X15:X24">IF(R15=0,"",(W12+W13+W14)/3)</f>
        <v>0.16191198453036815</v>
      </c>
      <c r="Y15" s="52"/>
      <c r="Z15" s="53"/>
      <c r="AA15" s="54">
        <f t="shared" si="2"/>
        <v>1840090</v>
      </c>
      <c r="AB15" s="55">
        <f t="shared" si="3"/>
        <v>0</v>
      </c>
      <c r="AC15" s="33">
        <f aca="true" t="shared" si="9" ref="AC15:AC24">IF(R15=0,"",AA15/R15)</f>
        <v>0.10714577272954363</v>
      </c>
      <c r="AD15" s="56">
        <f aca="true" t="shared" si="10" ref="AD15:AD24">IF(R15=0,"",(AA15-AB15)/R15)</f>
        <v>0.10714577272954363</v>
      </c>
      <c r="AE15" s="20" t="str">
        <f aca="true" t="shared" si="11" ref="AE15:AE24">IF(AC15&gt;X15,"TAK","NIE")</f>
        <v>NIE</v>
      </c>
      <c r="AF15" s="24" t="str">
        <f aca="true" t="shared" si="12" ref="AF15:AF24">IF(AD15&gt;X15,"TAK","NIE")</f>
        <v>NIE</v>
      </c>
      <c r="AG15" s="1"/>
    </row>
    <row r="16" spans="1:33" ht="18" customHeight="1">
      <c r="A16" s="19">
        <f>+A15+1</f>
        <v>2012</v>
      </c>
      <c r="B16" s="41">
        <v>0</v>
      </c>
      <c r="C16" s="44">
        <v>80000</v>
      </c>
      <c r="D16" s="43">
        <f t="shared" si="1"/>
        <v>80000</v>
      </c>
      <c r="E16" s="41">
        <v>1983010</v>
      </c>
      <c r="F16" s="44">
        <v>250000</v>
      </c>
      <c r="G16" s="44">
        <v>0</v>
      </c>
      <c r="H16" s="44">
        <v>0</v>
      </c>
      <c r="I16" s="44">
        <v>0</v>
      </c>
      <c r="J16" s="44">
        <v>0</v>
      </c>
      <c r="K16" s="45">
        <f t="shared" si="4"/>
        <v>1983010</v>
      </c>
      <c r="L16" s="45">
        <f t="shared" si="5"/>
        <v>250000</v>
      </c>
      <c r="M16" s="46">
        <f t="shared" si="6"/>
        <v>2233010</v>
      </c>
      <c r="N16" s="47">
        <f t="shared" si="7"/>
        <v>2313010</v>
      </c>
      <c r="O16" s="48">
        <v>0</v>
      </c>
      <c r="P16" s="49">
        <f>IF(R16=0,"",N16/R16)</f>
        <v>0.13495687758396377</v>
      </c>
      <c r="Q16" s="50">
        <f>IF(R16=0,"",(N16-O16)/R16)</f>
        <v>0.13495687758396377</v>
      </c>
      <c r="R16" s="37">
        <v>17138882</v>
      </c>
      <c r="S16" s="57">
        <v>17138882</v>
      </c>
      <c r="T16" s="58">
        <v>0</v>
      </c>
      <c r="U16" s="59">
        <v>15155872</v>
      </c>
      <c r="V16" s="59">
        <v>14715872</v>
      </c>
      <c r="W16" s="33">
        <f t="shared" si="0"/>
        <v>0.1413750325137894</v>
      </c>
      <c r="X16" s="51">
        <f t="shared" si="8"/>
        <v>0.13466135557501557</v>
      </c>
      <c r="Y16" s="52"/>
      <c r="Z16" s="53"/>
      <c r="AA16" s="54">
        <f t="shared" si="2"/>
        <v>2313010</v>
      </c>
      <c r="AB16" s="55">
        <f t="shared" si="3"/>
        <v>0</v>
      </c>
      <c r="AC16" s="33">
        <f t="shared" si="9"/>
        <v>0.13495687758396377</v>
      </c>
      <c r="AD16" s="56">
        <f t="shared" si="10"/>
        <v>0.13495687758396377</v>
      </c>
      <c r="AE16" s="20" t="str">
        <f t="shared" si="11"/>
        <v>TAK</v>
      </c>
      <c r="AF16" s="24" t="str">
        <f t="shared" si="12"/>
        <v>TAK</v>
      </c>
      <c r="AG16" s="1"/>
    </row>
    <row r="17" spans="1:32" s="1" customFormat="1" ht="18" customHeight="1">
      <c r="A17" s="19">
        <f aca="true" t="shared" si="13" ref="A17:A24">+A16+1</f>
        <v>2013</v>
      </c>
      <c r="B17" s="41">
        <v>500000</v>
      </c>
      <c r="C17" s="44">
        <v>75000</v>
      </c>
      <c r="D17" s="43">
        <f t="shared" si="1"/>
        <v>575000</v>
      </c>
      <c r="E17" s="41">
        <v>1848000</v>
      </c>
      <c r="F17" s="44">
        <v>165000</v>
      </c>
      <c r="G17" s="44">
        <v>0</v>
      </c>
      <c r="H17" s="44">
        <v>0</v>
      </c>
      <c r="I17" s="44">
        <v>0</v>
      </c>
      <c r="J17" s="44">
        <v>0</v>
      </c>
      <c r="K17" s="45">
        <f t="shared" si="4"/>
        <v>1848000</v>
      </c>
      <c r="L17" s="45">
        <f t="shared" si="5"/>
        <v>165000</v>
      </c>
      <c r="M17" s="46">
        <f t="shared" si="6"/>
        <v>2013000</v>
      </c>
      <c r="N17" s="47">
        <f t="shared" si="7"/>
        <v>2588000</v>
      </c>
      <c r="O17" s="48">
        <v>0</v>
      </c>
      <c r="P17" s="49">
        <f>IF(R17=0,"",N17/R17)</f>
        <v>0.14337950138504155</v>
      </c>
      <c r="Q17" s="50">
        <f>IF(R17=0,"",(N17-O17)/R17)</f>
        <v>0.14337950138504155</v>
      </c>
      <c r="R17" s="37">
        <v>18050000</v>
      </c>
      <c r="S17" s="57">
        <v>18050000</v>
      </c>
      <c r="T17" s="58">
        <v>0</v>
      </c>
      <c r="U17" s="59">
        <v>15702000</v>
      </c>
      <c r="V17" s="59">
        <v>15462000</v>
      </c>
      <c r="W17" s="33">
        <f t="shared" si="0"/>
        <v>0.14337950138504155</v>
      </c>
      <c r="X17" s="51">
        <f t="shared" si="8"/>
        <v>0.11930699283085743</v>
      </c>
      <c r="Y17" s="52"/>
      <c r="Z17" s="53"/>
      <c r="AA17" s="54">
        <f t="shared" si="2"/>
        <v>2588000</v>
      </c>
      <c r="AB17" s="55">
        <f t="shared" si="3"/>
        <v>0</v>
      </c>
      <c r="AC17" s="33">
        <f t="shared" si="9"/>
        <v>0.14337950138504155</v>
      </c>
      <c r="AD17" s="56">
        <f t="shared" si="10"/>
        <v>0.14337950138504155</v>
      </c>
      <c r="AE17" s="20" t="str">
        <f t="shared" si="11"/>
        <v>TAK</v>
      </c>
      <c r="AF17" s="24" t="str">
        <f t="shared" si="12"/>
        <v>TAK</v>
      </c>
    </row>
    <row r="18" spans="1:32" s="1" customFormat="1" ht="18" customHeight="1">
      <c r="A18" s="19">
        <f t="shared" si="13"/>
        <v>2014</v>
      </c>
      <c r="B18" s="41">
        <v>650000</v>
      </c>
      <c r="C18" s="44">
        <v>60000</v>
      </c>
      <c r="D18" s="43">
        <f t="shared" si="1"/>
        <v>710000</v>
      </c>
      <c r="E18" s="41">
        <v>860000</v>
      </c>
      <c r="F18" s="44">
        <v>40000</v>
      </c>
      <c r="G18" s="44">
        <v>0</v>
      </c>
      <c r="H18" s="44">
        <v>0</v>
      </c>
      <c r="I18" s="44">
        <v>0</v>
      </c>
      <c r="J18" s="44">
        <v>0</v>
      </c>
      <c r="K18" s="45">
        <f t="shared" si="4"/>
        <v>860000</v>
      </c>
      <c r="L18" s="45">
        <f t="shared" si="5"/>
        <v>40000</v>
      </c>
      <c r="M18" s="46">
        <f t="shared" si="6"/>
        <v>900000</v>
      </c>
      <c r="N18" s="47">
        <f t="shared" si="7"/>
        <v>1610000</v>
      </c>
      <c r="O18" s="48">
        <v>0</v>
      </c>
      <c r="P18" s="35" t="s">
        <v>46</v>
      </c>
      <c r="Q18" s="36" t="s">
        <v>46</v>
      </c>
      <c r="R18" s="37">
        <v>18916400</v>
      </c>
      <c r="S18" s="57">
        <v>18916400</v>
      </c>
      <c r="T18" s="58">
        <v>0</v>
      </c>
      <c r="U18" s="59">
        <v>17406400</v>
      </c>
      <c r="V18" s="59">
        <v>17306400</v>
      </c>
      <c r="W18" s="33">
        <f t="shared" si="0"/>
        <v>0.08511133196591318</v>
      </c>
      <c r="X18" s="51">
        <f t="shared" si="8"/>
        <v>0.12919418106077504</v>
      </c>
      <c r="Y18" s="52"/>
      <c r="Z18" s="53"/>
      <c r="AA18" s="54">
        <f t="shared" si="2"/>
        <v>1610000</v>
      </c>
      <c r="AB18" s="55">
        <f t="shared" si="3"/>
        <v>0</v>
      </c>
      <c r="AC18" s="33">
        <f t="shared" si="9"/>
        <v>0.08511133196591318</v>
      </c>
      <c r="AD18" s="56">
        <f t="shared" si="10"/>
        <v>0.08511133196591318</v>
      </c>
      <c r="AE18" s="20" t="str">
        <f t="shared" si="11"/>
        <v>NIE</v>
      </c>
      <c r="AF18" s="24" t="str">
        <f t="shared" si="12"/>
        <v>NIE</v>
      </c>
    </row>
    <row r="19" spans="1:32" s="1" customFormat="1" ht="18" customHeight="1">
      <c r="A19" s="19">
        <f t="shared" si="13"/>
        <v>2015</v>
      </c>
      <c r="B19" s="41">
        <v>650000</v>
      </c>
      <c r="C19" s="44">
        <v>45000</v>
      </c>
      <c r="D19" s="43">
        <f t="shared" si="1"/>
        <v>695000</v>
      </c>
      <c r="E19" s="41">
        <v>505000</v>
      </c>
      <c r="F19" s="44">
        <v>5000</v>
      </c>
      <c r="G19" s="44">
        <v>0</v>
      </c>
      <c r="H19" s="44">
        <v>0</v>
      </c>
      <c r="I19" s="44">
        <v>0</v>
      </c>
      <c r="J19" s="44">
        <v>0</v>
      </c>
      <c r="K19" s="45">
        <f t="shared" si="4"/>
        <v>505000</v>
      </c>
      <c r="L19" s="45">
        <f t="shared" si="5"/>
        <v>5000</v>
      </c>
      <c r="M19" s="46">
        <f t="shared" si="6"/>
        <v>510000</v>
      </c>
      <c r="N19" s="47">
        <f t="shared" si="7"/>
        <v>1205000</v>
      </c>
      <c r="O19" s="48">
        <v>0</v>
      </c>
      <c r="P19" s="35" t="s">
        <v>46</v>
      </c>
      <c r="Q19" s="36" t="s">
        <v>46</v>
      </c>
      <c r="R19" s="37">
        <v>19673056</v>
      </c>
      <c r="S19" s="57">
        <v>19673056</v>
      </c>
      <c r="T19" s="58">
        <v>0</v>
      </c>
      <c r="U19" s="59">
        <v>18518056</v>
      </c>
      <c r="V19" s="59">
        <v>18468056</v>
      </c>
      <c r="W19" s="33">
        <f t="shared" si="0"/>
        <v>0.06125128703949198</v>
      </c>
      <c r="X19" s="51">
        <f t="shared" si="8"/>
        <v>0.12328862195491473</v>
      </c>
      <c r="Y19" s="52"/>
      <c r="Z19" s="53"/>
      <c r="AA19" s="54">
        <f t="shared" si="2"/>
        <v>1205000</v>
      </c>
      <c r="AB19" s="55">
        <f t="shared" si="3"/>
        <v>0</v>
      </c>
      <c r="AC19" s="33">
        <f t="shared" si="9"/>
        <v>0.06125128703949198</v>
      </c>
      <c r="AD19" s="56">
        <f t="shared" si="10"/>
        <v>0.06125128703949198</v>
      </c>
      <c r="AE19" s="20" t="str">
        <f t="shared" si="11"/>
        <v>NIE</v>
      </c>
      <c r="AF19" s="24" t="str">
        <f t="shared" si="12"/>
        <v>NIE</v>
      </c>
    </row>
    <row r="20" spans="1:32" s="1" customFormat="1" ht="18" customHeight="1">
      <c r="A20" s="19">
        <f t="shared" si="13"/>
        <v>2016</v>
      </c>
      <c r="B20" s="41">
        <v>1000000</v>
      </c>
      <c r="C20" s="44">
        <v>40000</v>
      </c>
      <c r="D20" s="43">
        <f t="shared" si="1"/>
        <v>1040000</v>
      </c>
      <c r="E20" s="41"/>
      <c r="F20" s="44"/>
      <c r="G20" s="44"/>
      <c r="H20" s="44"/>
      <c r="I20" s="44"/>
      <c r="J20" s="44"/>
      <c r="K20" s="45">
        <f t="shared" si="4"/>
        <v>0</v>
      </c>
      <c r="L20" s="45">
        <f t="shared" si="5"/>
        <v>0</v>
      </c>
      <c r="M20" s="46">
        <f t="shared" si="6"/>
        <v>0</v>
      </c>
      <c r="N20" s="47">
        <f t="shared" si="7"/>
        <v>1040000</v>
      </c>
      <c r="O20" s="48">
        <v>0</v>
      </c>
      <c r="P20" s="35" t="s">
        <v>46</v>
      </c>
      <c r="Q20" s="36" t="s">
        <v>46</v>
      </c>
      <c r="R20" s="37">
        <v>20459978</v>
      </c>
      <c r="S20" s="57">
        <v>20459978</v>
      </c>
      <c r="T20" s="58">
        <v>0</v>
      </c>
      <c r="U20" s="59">
        <v>19459978</v>
      </c>
      <c r="V20" s="59">
        <v>19419978</v>
      </c>
      <c r="W20" s="33">
        <f t="shared" si="0"/>
        <v>0.0508309441974962</v>
      </c>
      <c r="X20" s="51">
        <f t="shared" si="8"/>
        <v>0.09658070679681556</v>
      </c>
      <c r="Y20" s="52"/>
      <c r="Z20" s="53"/>
      <c r="AA20" s="54">
        <f t="shared" si="2"/>
        <v>1040000</v>
      </c>
      <c r="AB20" s="55">
        <f t="shared" si="3"/>
        <v>0</v>
      </c>
      <c r="AC20" s="33">
        <f t="shared" si="9"/>
        <v>0.0508309441974962</v>
      </c>
      <c r="AD20" s="56">
        <f t="shared" si="10"/>
        <v>0.0508309441974962</v>
      </c>
      <c r="AE20" s="20" t="str">
        <f t="shared" si="11"/>
        <v>NIE</v>
      </c>
      <c r="AF20" s="24" t="str">
        <f t="shared" si="12"/>
        <v>NIE</v>
      </c>
    </row>
    <row r="21" spans="1:32" s="1" customFormat="1" ht="18" customHeight="1">
      <c r="A21" s="19">
        <f t="shared" si="13"/>
        <v>2017</v>
      </c>
      <c r="B21" s="60">
        <v>1050000</v>
      </c>
      <c r="C21" s="61">
        <v>30000</v>
      </c>
      <c r="D21" s="43">
        <f t="shared" si="1"/>
        <v>1080000</v>
      </c>
      <c r="E21" s="41"/>
      <c r="F21" s="44"/>
      <c r="G21" s="61"/>
      <c r="H21" s="61"/>
      <c r="I21" s="61"/>
      <c r="J21" s="61"/>
      <c r="K21" s="45">
        <f t="shared" si="4"/>
        <v>0</v>
      </c>
      <c r="L21" s="45">
        <f t="shared" si="5"/>
        <v>0</v>
      </c>
      <c r="M21" s="46">
        <f t="shared" si="6"/>
        <v>0</v>
      </c>
      <c r="N21" s="47">
        <f t="shared" si="7"/>
        <v>1080000</v>
      </c>
      <c r="O21" s="62"/>
      <c r="P21" s="35" t="s">
        <v>46</v>
      </c>
      <c r="Q21" s="36" t="s">
        <v>46</v>
      </c>
      <c r="R21" s="37">
        <v>21278377</v>
      </c>
      <c r="S21" s="57">
        <v>21278377</v>
      </c>
      <c r="T21" s="58">
        <v>0</v>
      </c>
      <c r="U21" s="59">
        <v>20228377</v>
      </c>
      <c r="V21" s="59">
        <v>20198377</v>
      </c>
      <c r="W21" s="33">
        <f t="shared" si="0"/>
        <v>0.05075575077930051</v>
      </c>
      <c r="X21" s="51">
        <f t="shared" si="8"/>
        <v>0.06573118773430045</v>
      </c>
      <c r="Y21" s="52"/>
      <c r="Z21" s="53"/>
      <c r="AA21" s="54">
        <f t="shared" si="2"/>
        <v>1080000</v>
      </c>
      <c r="AB21" s="55">
        <f t="shared" si="3"/>
        <v>0</v>
      </c>
      <c r="AC21" s="33">
        <f t="shared" si="9"/>
        <v>0.05075575077930051</v>
      </c>
      <c r="AD21" s="56">
        <f t="shared" si="10"/>
        <v>0.05075575077930051</v>
      </c>
      <c r="AE21" s="20" t="str">
        <f t="shared" si="11"/>
        <v>NIE</v>
      </c>
      <c r="AF21" s="24" t="str">
        <f t="shared" si="12"/>
        <v>NIE</v>
      </c>
    </row>
    <row r="22" spans="1:32" s="1" customFormat="1" ht="18" customHeight="1">
      <c r="A22" s="19">
        <f t="shared" si="13"/>
        <v>2018</v>
      </c>
      <c r="B22" s="60">
        <v>1050000</v>
      </c>
      <c r="C22" s="61">
        <v>15000</v>
      </c>
      <c r="D22" s="43">
        <f t="shared" si="1"/>
        <v>1065000</v>
      </c>
      <c r="E22" s="41"/>
      <c r="F22" s="44"/>
      <c r="G22" s="61"/>
      <c r="H22" s="61"/>
      <c r="I22" s="61"/>
      <c r="J22" s="61"/>
      <c r="K22" s="45">
        <f t="shared" si="4"/>
        <v>0</v>
      </c>
      <c r="L22" s="45">
        <f t="shared" si="5"/>
        <v>0</v>
      </c>
      <c r="M22" s="46">
        <f t="shared" si="6"/>
        <v>0</v>
      </c>
      <c r="N22" s="47">
        <f t="shared" si="7"/>
        <v>1065000</v>
      </c>
      <c r="O22" s="62"/>
      <c r="P22" s="35" t="s">
        <v>46</v>
      </c>
      <c r="Q22" s="36" t="s">
        <v>46</v>
      </c>
      <c r="R22" s="37">
        <v>22129512</v>
      </c>
      <c r="S22" s="57">
        <v>22129512</v>
      </c>
      <c r="T22" s="58">
        <v>0</v>
      </c>
      <c r="U22" s="59">
        <v>21079512</v>
      </c>
      <c r="V22" s="59">
        <v>21064512</v>
      </c>
      <c r="W22" s="33">
        <f t="shared" si="0"/>
        <v>0.04812577882422351</v>
      </c>
      <c r="X22" s="51">
        <f t="shared" si="8"/>
        <v>0.054279327338762895</v>
      </c>
      <c r="Y22" s="52"/>
      <c r="Z22" s="53"/>
      <c r="AA22" s="54">
        <f t="shared" si="2"/>
        <v>1065000</v>
      </c>
      <c r="AB22" s="55">
        <f t="shared" si="3"/>
        <v>0</v>
      </c>
      <c r="AC22" s="33">
        <f t="shared" si="9"/>
        <v>0.04812577882422351</v>
      </c>
      <c r="AD22" s="56">
        <f t="shared" si="10"/>
        <v>0.04812577882422351</v>
      </c>
      <c r="AE22" s="20" t="str">
        <f t="shared" si="11"/>
        <v>NIE</v>
      </c>
      <c r="AF22" s="24" t="str">
        <f t="shared" si="12"/>
        <v>NIE</v>
      </c>
    </row>
    <row r="23" spans="1:32" s="1" customFormat="1" ht="18" customHeight="1">
      <c r="A23" s="19">
        <f t="shared" si="13"/>
        <v>2019</v>
      </c>
      <c r="B23" s="60"/>
      <c r="C23" s="61"/>
      <c r="D23" s="43">
        <f t="shared" si="1"/>
        <v>0</v>
      </c>
      <c r="E23" s="60"/>
      <c r="F23" s="61"/>
      <c r="G23" s="61"/>
      <c r="H23" s="61"/>
      <c r="I23" s="61"/>
      <c r="J23" s="61"/>
      <c r="K23" s="45">
        <f t="shared" si="4"/>
        <v>0</v>
      </c>
      <c r="L23" s="45">
        <f t="shared" si="5"/>
        <v>0</v>
      </c>
      <c r="M23" s="46">
        <f t="shared" si="6"/>
        <v>0</v>
      </c>
      <c r="N23" s="47">
        <f t="shared" si="7"/>
        <v>0</v>
      </c>
      <c r="O23" s="62"/>
      <c r="P23" s="35" t="s">
        <v>46</v>
      </c>
      <c r="Q23" s="36" t="s">
        <v>46</v>
      </c>
      <c r="R23" s="37"/>
      <c r="S23" s="57"/>
      <c r="T23" s="58"/>
      <c r="U23" s="59"/>
      <c r="V23" s="59"/>
      <c r="W23" s="33">
        <f t="shared" si="0"/>
      </c>
      <c r="X23" s="51">
        <f t="shared" si="8"/>
      </c>
      <c r="Y23" s="52"/>
      <c r="Z23" s="53"/>
      <c r="AA23" s="54">
        <f t="shared" si="2"/>
        <v>0</v>
      </c>
      <c r="AB23" s="55">
        <f t="shared" si="3"/>
        <v>0</v>
      </c>
      <c r="AC23" s="33">
        <f t="shared" si="9"/>
      </c>
      <c r="AD23" s="56">
        <f t="shared" si="10"/>
      </c>
      <c r="AE23" s="20" t="str">
        <f t="shared" si="11"/>
        <v>NIE</v>
      </c>
      <c r="AF23" s="24" t="str">
        <f t="shared" si="12"/>
        <v>NIE</v>
      </c>
    </row>
    <row r="24" spans="1:32" s="1" customFormat="1" ht="18" customHeight="1">
      <c r="A24" s="19">
        <f t="shared" si="13"/>
        <v>2020</v>
      </c>
      <c r="B24" s="60"/>
      <c r="C24" s="61"/>
      <c r="D24" s="43">
        <f t="shared" si="1"/>
        <v>0</v>
      </c>
      <c r="E24" s="60"/>
      <c r="F24" s="61"/>
      <c r="G24" s="61"/>
      <c r="H24" s="61"/>
      <c r="I24" s="61"/>
      <c r="J24" s="61"/>
      <c r="K24" s="45">
        <f t="shared" si="4"/>
        <v>0</v>
      </c>
      <c r="L24" s="45">
        <f t="shared" si="5"/>
        <v>0</v>
      </c>
      <c r="M24" s="46">
        <f t="shared" si="6"/>
        <v>0</v>
      </c>
      <c r="N24" s="47">
        <f t="shared" si="7"/>
        <v>0</v>
      </c>
      <c r="O24" s="62"/>
      <c r="P24" s="35" t="s">
        <v>46</v>
      </c>
      <c r="Q24" s="36" t="s">
        <v>46</v>
      </c>
      <c r="R24" s="37"/>
      <c r="S24" s="57"/>
      <c r="T24" s="58"/>
      <c r="U24" s="59"/>
      <c r="V24" s="59"/>
      <c r="W24" s="33">
        <f t="shared" si="0"/>
      </c>
      <c r="X24" s="51">
        <f t="shared" si="8"/>
      </c>
      <c r="Y24" s="52"/>
      <c r="Z24" s="53"/>
      <c r="AA24" s="54">
        <f t="shared" si="2"/>
        <v>0</v>
      </c>
      <c r="AB24" s="55">
        <f t="shared" si="3"/>
        <v>0</v>
      </c>
      <c r="AC24" s="33">
        <f t="shared" si="9"/>
      </c>
      <c r="AD24" s="56">
        <f t="shared" si="10"/>
      </c>
      <c r="AE24" s="20" t="str">
        <f t="shared" si="11"/>
        <v>NIE</v>
      </c>
      <c r="AF24" s="24" t="str">
        <f t="shared" si="12"/>
        <v>NIE</v>
      </c>
    </row>
    <row r="25" spans="1:32" s="1" customFormat="1" ht="18" customHeight="1">
      <c r="A25" s="63"/>
      <c r="B25" s="64"/>
      <c r="C25" s="65"/>
      <c r="D25" s="43"/>
      <c r="E25" s="66"/>
      <c r="F25" s="67"/>
      <c r="G25" s="67"/>
      <c r="H25" s="67"/>
      <c r="I25" s="67"/>
      <c r="J25" s="67"/>
      <c r="K25" s="65"/>
      <c r="L25" s="65"/>
      <c r="M25" s="68"/>
      <c r="N25" s="64"/>
      <c r="O25" s="68"/>
      <c r="P25" s="69"/>
      <c r="Q25" s="70"/>
      <c r="R25" s="71"/>
      <c r="S25" s="72"/>
      <c r="T25" s="68"/>
      <c r="U25" s="64"/>
      <c r="V25" s="65"/>
      <c r="W25" s="73"/>
      <c r="X25" s="74"/>
      <c r="Y25" s="75"/>
      <c r="Z25" s="74"/>
      <c r="AA25" s="76"/>
      <c r="AB25" s="74"/>
      <c r="AC25" s="75"/>
      <c r="AD25" s="74"/>
      <c r="AE25" s="69"/>
      <c r="AF25" s="77"/>
    </row>
    <row r="26" spans="1:32" s="1" customFormat="1" ht="21" customHeight="1">
      <c r="A26" s="78" t="s">
        <v>47</v>
      </c>
      <c r="B26" s="79">
        <f aca="true" t="shared" si="14" ref="B26:N26">SUM(B11:B25)</f>
        <v>4900000</v>
      </c>
      <c r="C26" s="79">
        <f t="shared" si="14"/>
        <v>405000</v>
      </c>
      <c r="D26" s="79">
        <f t="shared" si="14"/>
        <v>5305000</v>
      </c>
      <c r="E26" s="79">
        <f t="shared" si="14"/>
        <v>7842890</v>
      </c>
      <c r="F26" s="79">
        <f t="shared" si="14"/>
        <v>949809.23</v>
      </c>
      <c r="G26" s="79">
        <f t="shared" si="14"/>
        <v>0</v>
      </c>
      <c r="H26" s="79">
        <f t="shared" si="14"/>
        <v>0</v>
      </c>
      <c r="I26" s="79">
        <f t="shared" si="14"/>
        <v>0</v>
      </c>
      <c r="J26" s="79">
        <f t="shared" si="14"/>
        <v>0</v>
      </c>
      <c r="K26" s="79">
        <f t="shared" si="14"/>
        <v>7842890</v>
      </c>
      <c r="L26" s="79">
        <f t="shared" si="14"/>
        <v>949809.23</v>
      </c>
      <c r="M26" s="79">
        <f t="shared" si="14"/>
        <v>8792699.23</v>
      </c>
      <c r="N26" s="79">
        <f t="shared" si="14"/>
        <v>14097699.23</v>
      </c>
      <c r="O26" s="79"/>
      <c r="P26" s="80"/>
      <c r="Q26" s="81"/>
      <c r="R26" s="80"/>
      <c r="S26" s="80"/>
      <c r="T26" s="80"/>
      <c r="U26" s="80"/>
      <c r="V26" s="80"/>
      <c r="W26" s="80"/>
      <c r="X26" s="80"/>
      <c r="Y26" s="80"/>
      <c r="Z26" s="80"/>
      <c r="AA26" s="82"/>
      <c r="AB26" s="80"/>
      <c r="AC26" s="80"/>
      <c r="AD26" s="80"/>
      <c r="AE26" s="80"/>
      <c r="AF26" s="80"/>
    </row>
    <row r="28" spans="1:32" s="1" customFormat="1" ht="32.25" customHeight="1">
      <c r="A28" s="83" t="s">
        <v>48</v>
      </c>
      <c r="B28" s="107" t="s">
        <v>49</v>
      </c>
      <c r="C28" s="107"/>
      <c r="D28" s="107"/>
      <c r="E28" s="107"/>
      <c r="F28" s="107"/>
      <c r="G28" s="107"/>
      <c r="H28" s="107"/>
      <c r="I28" s="107"/>
      <c r="J28" s="107"/>
      <c r="K28" s="107"/>
      <c r="L28" s="84"/>
      <c r="M28" s="84"/>
      <c r="N28" s="84" t="s">
        <v>50</v>
      </c>
      <c r="O28" s="85"/>
      <c r="P28" s="85"/>
      <c r="Q28" s="85"/>
      <c r="R28" s="86" t="s">
        <v>51</v>
      </c>
      <c r="S28" s="86"/>
      <c r="T28" s="86"/>
      <c r="X28" s="87"/>
      <c r="Y28" s="84"/>
      <c r="Z28" s="84"/>
      <c r="AA28" s="84"/>
      <c r="AB28" s="84" t="s">
        <v>50</v>
      </c>
      <c r="AC28" s="85"/>
      <c r="AD28" s="85"/>
      <c r="AE28" s="85"/>
      <c r="AF28" s="85"/>
    </row>
    <row r="29" spans="2:32" s="1" customFormat="1" ht="30.75" customHeight="1">
      <c r="B29" s="107" t="s">
        <v>52</v>
      </c>
      <c r="C29" s="107"/>
      <c r="D29" s="107"/>
      <c r="E29" s="107"/>
      <c r="F29" s="107"/>
      <c r="G29" s="107"/>
      <c r="H29" s="107"/>
      <c r="I29" s="107"/>
      <c r="L29" s="108" t="s">
        <v>53</v>
      </c>
      <c r="M29" s="108"/>
      <c r="N29" s="108"/>
      <c r="O29" s="88"/>
      <c r="P29" s="88"/>
      <c r="Q29" s="88"/>
      <c r="R29" s="109" t="s">
        <v>54</v>
      </c>
      <c r="S29" s="109"/>
      <c r="T29" s="109"/>
      <c r="U29" s="109"/>
      <c r="V29" s="109"/>
      <c r="W29" s="109"/>
      <c r="X29" s="109"/>
      <c r="Y29" s="84"/>
      <c r="Z29" s="84"/>
      <c r="AA29" s="84"/>
      <c r="AB29" s="84"/>
      <c r="AC29" s="88"/>
      <c r="AD29" s="88"/>
      <c r="AE29" s="88"/>
      <c r="AF29" s="88"/>
    </row>
    <row r="30" spans="9:32" s="1" customFormat="1" ht="18" customHeight="1">
      <c r="I30" s="84"/>
      <c r="J30" s="84"/>
      <c r="K30" s="84"/>
      <c r="L30" s="108"/>
      <c r="M30" s="108"/>
      <c r="N30" s="108"/>
      <c r="O30" s="85"/>
      <c r="P30" s="85"/>
      <c r="Q30" s="85"/>
      <c r="R30" s="109"/>
      <c r="S30" s="109"/>
      <c r="T30" s="109"/>
      <c r="U30" s="109"/>
      <c r="V30" s="109"/>
      <c r="W30" s="109"/>
      <c r="X30" s="109"/>
      <c r="Y30" s="84"/>
      <c r="Z30" s="84"/>
      <c r="AA30" s="84"/>
      <c r="AB30" s="84" t="s">
        <v>53</v>
      </c>
      <c r="AC30" s="85"/>
      <c r="AD30" s="85"/>
      <c r="AE30" s="85"/>
      <c r="AF30" s="85"/>
    </row>
    <row r="31" spans="12:24" s="1" customFormat="1" ht="12.75">
      <c r="L31" s="84"/>
      <c r="R31" s="109"/>
      <c r="S31" s="109"/>
      <c r="T31" s="109"/>
      <c r="U31" s="109"/>
      <c r="V31" s="109"/>
      <c r="W31" s="109"/>
      <c r="X31" s="109"/>
    </row>
    <row r="32" spans="2:19" s="89" customFormat="1" ht="12.75">
      <c r="B32" s="90" t="s">
        <v>55</v>
      </c>
      <c r="R32" s="90" t="s">
        <v>55</v>
      </c>
      <c r="S32" s="90"/>
    </row>
  </sheetData>
  <sheetProtection selectLockedCells="1" selectUnlockedCells="1"/>
  <mergeCells count="42">
    <mergeCell ref="B28:K28"/>
    <mergeCell ref="B29:I29"/>
    <mergeCell ref="L29:N30"/>
    <mergeCell ref="R29:X31"/>
    <mergeCell ref="B8:B9"/>
    <mergeCell ref="C8:C9"/>
    <mergeCell ref="D8:D9"/>
    <mergeCell ref="E8:F8"/>
    <mergeCell ref="G8:H8"/>
    <mergeCell ref="I8:J8"/>
    <mergeCell ref="AA7:AA9"/>
    <mergeCell ref="AB7:AB9"/>
    <mergeCell ref="K8:M8"/>
    <mergeCell ref="R8:R9"/>
    <mergeCell ref="S8:T8"/>
    <mergeCell ref="U8:U9"/>
    <mergeCell ref="AC7:AC9"/>
    <mergeCell ref="AD7:AD9"/>
    <mergeCell ref="AE7:AE9"/>
    <mergeCell ref="AF7:AF9"/>
    <mergeCell ref="Q7:Q9"/>
    <mergeCell ref="R7:T7"/>
    <mergeCell ref="U7:V7"/>
    <mergeCell ref="W7:X8"/>
    <mergeCell ref="Y7:Y9"/>
    <mergeCell ref="Z7:Z9"/>
    <mergeCell ref="G4:M4"/>
    <mergeCell ref="W4:AA4"/>
    <mergeCell ref="G5:M5"/>
    <mergeCell ref="W5:AA5"/>
    <mergeCell ref="A7:A9"/>
    <mergeCell ref="B7:D7"/>
    <mergeCell ref="E7:M7"/>
    <mergeCell ref="N7:N9"/>
    <mergeCell ref="O7:O9"/>
    <mergeCell ref="P7:P9"/>
    <mergeCell ref="C1:M1"/>
    <mergeCell ref="S1:AA1"/>
    <mergeCell ref="G2:M2"/>
    <mergeCell ref="W2:AA2"/>
    <mergeCell ref="G3:M3"/>
    <mergeCell ref="W3:AA3"/>
  </mergeCells>
  <conditionalFormatting sqref="AE14:AF24">
    <cfRule type="cellIs" priority="1" dxfId="1" operator="equal" stopIfTrue="1">
      <formula>"TAK"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67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</cp:lastModifiedBy>
  <dcterms:created xsi:type="dcterms:W3CDTF">2011-03-22T18:22:06Z</dcterms:created>
  <dcterms:modified xsi:type="dcterms:W3CDTF">2011-03-29T19:03:30Z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